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ВОД" sheetId="4" r:id="rId1"/>
  </sheets>
  <externalReferences>
    <externalReference r:id="rId2"/>
    <externalReference r:id="rId3"/>
  </externalReferences>
  <definedNames>
    <definedName name="________11111">(#REF!,#REF!)</definedName>
    <definedName name="_______xlnm.Print_Titles_1">(#REF!,#REF!)</definedName>
    <definedName name="_______xlnm.Print_Titles_3">(#REF!,#REF!)</definedName>
    <definedName name="_______xlnm.Print_Titles_4">#REF!</definedName>
    <definedName name="______xlnm.Print_Titles_1">(#REF!,#REF!)</definedName>
    <definedName name="______xlnm.Print_Titles_2">(#REF!,#REF!)</definedName>
    <definedName name="______xlnm.Print_Titles_3">(#REF!,#REF!)</definedName>
    <definedName name="______xlnm.Print_Titles_4">#REF!</definedName>
    <definedName name="_____xlnm.Print_Titles_1" localSheetId="0">#REF!</definedName>
    <definedName name="_____xlnm.Print_Titles_1">#REF!</definedName>
    <definedName name="_____xlnm.Print_Titles_2" localSheetId="0">(#REF!,#REF!)</definedName>
    <definedName name="_____xlnm.Print_Titles_2">(#REF!,#REF!)</definedName>
    <definedName name="_____xlnm.Print_Titles_3" localSheetId="0">(#REF!,#REF!)</definedName>
    <definedName name="_____xlnm.Print_Titles_3">(#REF!,#REF!)</definedName>
    <definedName name="_____xlnm.Print_Titles_4" localSheetId="0">#REF!</definedName>
    <definedName name="_____xlnm.Print_Titles_4">#REF!</definedName>
    <definedName name="_____xlnm.Print_Titles_45">(#REF!,#REF!)</definedName>
    <definedName name="_____xlnm.Print_Titles_5">(#REF!,#REF!)</definedName>
    <definedName name="_____xlnm.Print_Titles_6">#REF!</definedName>
    <definedName name="_____xlnm.Print_Titles_7">#REF!</definedName>
    <definedName name="____xlnm.gh" localSheetId="0">(#REF!,#REF!)</definedName>
    <definedName name="____xlnm.gh">(#REF!,#REF!)</definedName>
    <definedName name="____xlnm.Print_Titles_1" localSheetId="0">(#REF!,#REF!)</definedName>
    <definedName name="____xlnm.Print_Titles_1">(#REF!,#REF!)</definedName>
    <definedName name="____xlnm.Print_Titles_2" localSheetId="0">(#REF!,#REF!)</definedName>
    <definedName name="____xlnm.Print_Titles_2">(#REF!,#REF!)</definedName>
    <definedName name="____xlnm.Print_Titles_3">([1]музей!$A$1:$A$65536,[1]музей!$A$5:$IV$7)</definedName>
    <definedName name="____xlnm.Print_Titles_4" localSheetId="0">#REF!</definedName>
    <definedName name="____xlnm.Print_Titles_4">#REF!</definedName>
    <definedName name="___xlnm.Print_Titles_1" localSheetId="0">(#REF!,#REF!)</definedName>
    <definedName name="___xlnm.Print_Titles_1">(#REF!,#REF!)</definedName>
    <definedName name="___xlnm.Print_Titles_2" localSheetId="0">(#REF!,#REF!)</definedName>
    <definedName name="___xlnm.Print_Titles_2">(#REF!,#REF!)</definedName>
    <definedName name="___xlnm.Print_Titles_3">([1]музей!$A$1:$A$65536,[1]музей!$A$5:$IV$7)</definedName>
    <definedName name="___xlnm.Print_Titles_4" localSheetId="0">#REF!</definedName>
    <definedName name="___xlnm.Print_Titles_4">#REF!</definedName>
    <definedName name="___xlnm.Print_Titles_7">#REF!</definedName>
    <definedName name="___xlnm.ро" localSheetId="0">#REF!</definedName>
    <definedName name="___xlnm.ро">#REF!</definedName>
    <definedName name="___образец">(#REF!,#REF!)</definedName>
    <definedName name="__xlnm.Print_Titles_1" localSheetId="0">(#REF!,#REF!)</definedName>
    <definedName name="__xlnm.Print_Titles_1">(#REF!,#REF!)</definedName>
    <definedName name="__xlnm.Print_Titles_10">#REF!</definedName>
    <definedName name="__xlnm.Print_Titles_2" localSheetId="0">(#REF!,#REF!)</definedName>
    <definedName name="__xlnm.Print_Titles_2">(#REF!,#REF!)</definedName>
    <definedName name="__xlnm.Print_Titles_3">([1]музей!$A$1:$A$65536,[1]музей!$A$5:$IV$7)</definedName>
    <definedName name="__xlnm.Print_Titles_4" localSheetId="0">#REF!</definedName>
    <definedName name="__xlnm.Print_Titles_4">#REF!</definedName>
    <definedName name="__xlnm.Print_Titles_5">#REF!</definedName>
    <definedName name="__xlnm.Print_Titles_6">(#REF!,#REF!)</definedName>
    <definedName name="__xlnm.Print_Titles_8">(#REF!,#REF!)</definedName>
    <definedName name="__xlnm.солнышко" localSheetId="0">(#REF!,#REF!)</definedName>
    <definedName name="__xlnm.солнышко">(#REF!,#REF!)</definedName>
    <definedName name="__xlnm.цу" localSheetId="0">(#REF!,#REF!)</definedName>
    <definedName name="__xlnm.цу">(#REF!,#REF!)</definedName>
    <definedName name="__хlnm.jkl" localSheetId="0">#REF!</definedName>
    <definedName name="__хlnm.jkl">#REF!</definedName>
    <definedName name="_xlnm.Print_Titles" localSheetId="0">СВОД!$A:$A,СВОД!$6:$9</definedName>
    <definedName name="_xlnm.Print_Area" localSheetId="0">СВОД!$A$1:$N$43</definedName>
    <definedName name="пр">(#REF!,#REF!)</definedName>
    <definedName name="ПРОО" localSheetId="0">(#REF!,#REF!)</definedName>
    <definedName name="ПРОО">(#REF!,#REF!)</definedName>
    <definedName name="Р" localSheetId="0">#REF!</definedName>
    <definedName name="Р">#REF!</definedName>
  </definedNames>
  <calcPr calcId="125725"/>
</workbook>
</file>

<file path=xl/calcChain.xml><?xml version="1.0" encoding="utf-8"?>
<calcChain xmlns="http://schemas.openxmlformats.org/spreadsheetml/2006/main">
  <c r="M40" i="4"/>
  <c r="K42" l="1"/>
  <c r="K41"/>
  <c r="K40"/>
  <c r="M39"/>
  <c r="L39"/>
  <c r="I39"/>
  <c r="H39"/>
  <c r="G39"/>
  <c r="F39"/>
  <c r="D39"/>
  <c r="D43" s="1"/>
  <c r="C39"/>
  <c r="B39"/>
  <c r="M38"/>
  <c r="L38"/>
  <c r="I38"/>
  <c r="G38"/>
  <c r="M37"/>
  <c r="L37"/>
  <c r="I37"/>
  <c r="H37"/>
  <c r="G37"/>
  <c r="M36"/>
  <c r="L36"/>
  <c r="K36" s="1"/>
  <c r="I36"/>
  <c r="H36"/>
  <c r="G36"/>
  <c r="M35"/>
  <c r="L35"/>
  <c r="K35" s="1"/>
  <c r="I35"/>
  <c r="H35"/>
  <c r="G35"/>
  <c r="M34"/>
  <c r="L34"/>
  <c r="I34"/>
  <c r="H34"/>
  <c r="G34"/>
  <c r="G33" s="1"/>
  <c r="F33"/>
  <c r="D33"/>
  <c r="C33"/>
  <c r="B33"/>
  <c r="M32"/>
  <c r="L32"/>
  <c r="I32"/>
  <c r="H32"/>
  <c r="G32"/>
  <c r="M31"/>
  <c r="L31"/>
  <c r="I31"/>
  <c r="I30" s="1"/>
  <c r="H31"/>
  <c r="G31"/>
  <c r="F30"/>
  <c r="D30"/>
  <c r="C30"/>
  <c r="B30"/>
  <c r="M29"/>
  <c r="L29"/>
  <c r="I29"/>
  <c r="H29"/>
  <c r="G29"/>
  <c r="M28"/>
  <c r="L28"/>
  <c r="I28"/>
  <c r="H28"/>
  <c r="H12" s="1"/>
  <c r="G28"/>
  <c r="F28"/>
  <c r="F29" s="1"/>
  <c r="D27"/>
  <c r="C27"/>
  <c r="B27"/>
  <c r="M26"/>
  <c r="L26"/>
  <c r="I26"/>
  <c r="H26"/>
  <c r="M25"/>
  <c r="L25"/>
  <c r="I25"/>
  <c r="H25"/>
  <c r="M24"/>
  <c r="L24"/>
  <c r="I24"/>
  <c r="H24"/>
  <c r="M23"/>
  <c r="L23"/>
  <c r="K23" s="1"/>
  <c r="I23"/>
  <c r="H23"/>
  <c r="M22"/>
  <c r="L22"/>
  <c r="K22" s="1"/>
  <c r="I22"/>
  <c r="H22"/>
  <c r="G21"/>
  <c r="F21"/>
  <c r="D21"/>
  <c r="D13" s="1"/>
  <c r="C21"/>
  <c r="C13" s="1"/>
  <c r="B21"/>
  <c r="M20"/>
  <c r="L20"/>
  <c r="K20" s="1"/>
  <c r="I20"/>
  <c r="H20"/>
  <c r="G20"/>
  <c r="M19"/>
  <c r="L19"/>
  <c r="I19"/>
  <c r="H19"/>
  <c r="G19"/>
  <c r="L18"/>
  <c r="M18" s="1"/>
  <c r="J18"/>
  <c r="F18"/>
  <c r="M17"/>
  <c r="L17"/>
  <c r="K17" s="1"/>
  <c r="J17"/>
  <c r="F17"/>
  <c r="M16"/>
  <c r="L16"/>
  <c r="K16" s="1"/>
  <c r="F16"/>
  <c r="F14" s="1"/>
  <c r="J15"/>
  <c r="I15"/>
  <c r="H15"/>
  <c r="G15"/>
  <c r="F15"/>
  <c r="E15"/>
  <c r="D15"/>
  <c r="C15"/>
  <c r="B15"/>
  <c r="I14"/>
  <c r="D14"/>
  <c r="C14"/>
  <c r="B14"/>
  <c r="B13"/>
  <c r="I12"/>
  <c r="D12"/>
  <c r="D11" s="1"/>
  <c r="C12"/>
  <c r="C11" s="1"/>
  <c r="C43" s="1"/>
  <c r="B12"/>
  <c r="B11"/>
  <c r="B43" s="1"/>
  <c r="G27" l="1"/>
  <c r="K29"/>
  <c r="H30"/>
  <c r="K34"/>
  <c r="K24"/>
  <c r="I27"/>
  <c r="M30"/>
  <c r="K32"/>
  <c r="H27"/>
  <c r="H33"/>
  <c r="H13" s="1"/>
  <c r="H11" s="1"/>
  <c r="H43" s="1"/>
  <c r="H21"/>
  <c r="M33"/>
  <c r="M13" s="1"/>
  <c r="H14"/>
  <c r="I21"/>
  <c r="G14"/>
  <c r="L27"/>
  <c r="G30"/>
  <c r="G13" s="1"/>
  <c r="I33"/>
  <c r="I13" s="1"/>
  <c r="I11" s="1"/>
  <c r="I43" s="1"/>
  <c r="L30"/>
  <c r="K19"/>
  <c r="K14" s="1"/>
  <c r="M21"/>
  <c r="K25"/>
  <c r="K26"/>
  <c r="M27"/>
  <c r="K37"/>
  <c r="L33"/>
  <c r="K39"/>
  <c r="F13"/>
  <c r="F27"/>
  <c r="M14"/>
  <c r="M12"/>
  <c r="M15"/>
  <c r="K38"/>
  <c r="G12"/>
  <c r="G11" s="1"/>
  <c r="G43" s="1"/>
  <c r="L12"/>
  <c r="L14"/>
  <c r="L15"/>
  <c r="L21"/>
  <c r="K31"/>
  <c r="K18"/>
  <c r="K15" s="1"/>
  <c r="K28"/>
  <c r="F12"/>
  <c r="F11" s="1"/>
  <c r="F43" s="1"/>
  <c r="K30" l="1"/>
  <c r="K27"/>
  <c r="K33"/>
  <c r="K21"/>
  <c r="L13"/>
  <c r="K13" s="1"/>
  <c r="K12"/>
  <c r="M11"/>
  <c r="M43" s="1"/>
  <c r="L11" l="1"/>
  <c r="L43" l="1"/>
  <c r="K43" s="1"/>
  <c r="K11"/>
</calcChain>
</file>

<file path=xl/comments1.xml><?xml version="1.0" encoding="utf-8"?>
<comments xmlns="http://schemas.openxmlformats.org/spreadsheetml/2006/main">
  <authors>
    <author>Автор</author>
  </authors>
  <commentList>
    <comment ref="F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СубКОСГУ 111, 112
по сосотоянию на 04.09.20
</t>
        </r>
      </text>
    </comment>
  </commentList>
</comments>
</file>

<file path=xl/sharedStrings.xml><?xml version="1.0" encoding="utf-8"?>
<sst xmlns="http://schemas.openxmlformats.org/spreadsheetml/2006/main" count="112" uniqueCount="56">
  <si>
    <r>
      <t>Информация о численности работников муниципальных учреждений и расходах на оплату труда на 2021 год (</t>
    </r>
    <r>
      <rPr>
        <b/>
        <u/>
        <sz val="18"/>
        <color theme="1"/>
        <rFont val="Times New Roman"/>
        <family val="1"/>
        <charset val="204"/>
      </rPr>
      <t>в части средств местного бюджета)</t>
    </r>
  </si>
  <si>
    <t>Наименование</t>
  </si>
  <si>
    <t>Оценка на 2020 год (предусмотрено в бюджете)</t>
  </si>
  <si>
    <t xml:space="preserve">в проект бюджета на 2021 год </t>
  </si>
  <si>
    <t>Примечание</t>
  </si>
  <si>
    <t>Штатная численность, (ед.)</t>
  </si>
  <si>
    <t>Факт.занят ставки (без внешних совместителей и договоров ГПХ), (ед.)</t>
  </si>
  <si>
    <t>Среднесписочная численность работников (без внешних совместителей и договоров ГПХ), (чел.)</t>
  </si>
  <si>
    <t>Размер среднемесячной заработной платы работников,попадающих под Указы Президента РФ от 2012 года</t>
  </si>
  <si>
    <t>Расходы на з/пл и начисления, руб.</t>
  </si>
  <si>
    <t>Штатная численность, (ед.) на.01.08.2020</t>
  </si>
  <si>
    <t>Факт.занят ставки на.01.08.2020</t>
  </si>
  <si>
    <t>Среднесписочная численность работников (без внешних совместителей и договоров ГПХ), (чел.) 
на.01.08.2020</t>
  </si>
  <si>
    <t xml:space="preserve">Всего 
</t>
  </si>
  <si>
    <t>в том числе:</t>
  </si>
  <si>
    <t xml:space="preserve">заработная плата </t>
  </si>
  <si>
    <t>начисления на оплату труда</t>
  </si>
  <si>
    <t>х</t>
  </si>
  <si>
    <t>ВСЕГО, без ОМСУ:</t>
  </si>
  <si>
    <t xml:space="preserve">  - из них по категориям работников, попадающие под Указы Президента РФ от 2012 года, в том числе</t>
  </si>
  <si>
    <t>Целевые показатели не доведены отраслевыми Департаментами ХМАО-Югры в виду отсутствия прогнозируемого прироста по показателю «Среднемесячный доход от трудовой деятельности в Ханты-Мансийском автономном округе – Югре» на 2021 год по отношению к действующему значению на 2020 год, в связи с чем в проекте бюджета города средняя заработная плата работников попадающих Указы Президента РФ от 2012 года запланирована на уровне 2020 года</t>
  </si>
  <si>
    <t xml:space="preserve"> - работники не отнесенные к Указам Президента РФ  - всего, в т.ч. по отраслям:</t>
  </si>
  <si>
    <t>1.1.Учреждения культуры,из них</t>
  </si>
  <si>
    <t>из них по категориям работников, попадающие под Указы Президента РФ от 2012 года, в том числе</t>
  </si>
  <si>
    <t>"Городская библиотека"</t>
  </si>
  <si>
    <t>"Краеведческий музей"</t>
  </si>
  <si>
    <t>ДК "Октябрь"(без внеш совм)</t>
  </si>
  <si>
    <t>Внешние совместители ДК Октябрь</t>
  </si>
  <si>
    <t>"Городской парк отдыха" (5 месяцев)</t>
  </si>
  <si>
    <t>1.2. Дошкольное образование</t>
  </si>
  <si>
    <t>МАДОУ ЦРР</t>
  </si>
  <si>
    <t>МАДОУ ЮГОРКА</t>
  </si>
  <si>
    <t>МАДОУ СКАЗКА</t>
  </si>
  <si>
    <t>МАДОУ РЯБИНУШКА</t>
  </si>
  <si>
    <t>МАДОУ СОЛНЫШКО</t>
  </si>
  <si>
    <t xml:space="preserve">1.3. Дополнительное образованиие ДШИ </t>
  </si>
  <si>
    <t>педагогические работники дополнительного образования  (попадающие под действие Указа Президента РФ 2012 года)</t>
  </si>
  <si>
    <t>остальные работники</t>
  </si>
  <si>
    <t>1.4. Физическая культура и спорт, в т.ч.</t>
  </si>
  <si>
    <t>"Спортивная школа"</t>
  </si>
  <si>
    <t>"Звездный"</t>
  </si>
  <si>
    <t xml:space="preserve">2. прочие отрасли - всего, в т.ч. </t>
  </si>
  <si>
    <t>2.1. МАУ "Редакция газеты "Покачевский вестник""</t>
  </si>
  <si>
    <t>2.2. МКУ "ЕДДС"</t>
  </si>
  <si>
    <t>2.3 МКУ "УКС"</t>
  </si>
  <si>
    <t>2.4. МКУ "УМТО"</t>
  </si>
  <si>
    <t>2.5. МКУ "ЦБЭО"</t>
  </si>
  <si>
    <t>ОМСУ (по всем подразделам) местный бюджет</t>
  </si>
  <si>
    <t xml:space="preserve">Администрация города </t>
  </si>
  <si>
    <t>КУМИ</t>
  </si>
  <si>
    <t>Дума города</t>
  </si>
  <si>
    <t>ВСЕГО</t>
  </si>
  <si>
    <t>к пояснительной записке к проекту решения Думы города Покачи "О бюджете города Покачи на 2021 год и на плановый период 2022 и 2023 годов"</t>
  </si>
  <si>
    <t>Приложение 2</t>
  </si>
  <si>
    <t>в рублях</t>
  </si>
  <si>
    <t>В проекте бюджета города расходы на оплату труда работников ОМС предусмотрены без учета стимулирующих выплат по итогам работы в объеме 30 866 772 руб.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</si>
</sst>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_р_._-;\-* #,##0.00_р_._-;_-* \-??_р_._-;_-@_-"/>
    <numFmt numFmtId="167" formatCode="_-* #,##0.00_-;\-* #,##0.00_-;_-* &quot;-&quot;??_-;_-@_-"/>
    <numFmt numFmtId="168" formatCode="_(* #,##0.00_);_(* \(#,##0.00\);_(* &quot;-&quot;??_);_(@_)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/>
    <xf numFmtId="164" fontId="1" fillId="0" borderId="0" applyFont="0" applyFill="0" applyBorder="0" applyAlignment="0" applyProtection="0"/>
    <xf numFmtId="0" fontId="1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25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9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0" fontId="27" fillId="0" borderId="0"/>
    <xf numFmtId="9" fontId="24" fillId="0" borderId="0" applyFont="0" applyFill="0" applyBorder="0" applyAlignment="0" applyProtection="0"/>
    <xf numFmtId="166" fontId="23" fillId="0" borderId="0"/>
    <xf numFmtId="164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9" fillId="0" borderId="0" applyFont="0" applyFill="0" applyBorder="0" applyAlignment="0" applyProtection="0"/>
    <xf numFmtId="168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87">
    <xf numFmtId="0" fontId="0" fillId="0" borderId="0" xfId="0"/>
    <xf numFmtId="0" fontId="4" fillId="2" borderId="0" xfId="0" applyFont="1" applyFill="1"/>
    <xf numFmtId="0" fontId="6" fillId="2" borderId="0" xfId="0" applyFont="1" applyFill="1"/>
    <xf numFmtId="0" fontId="10" fillId="2" borderId="0" xfId="0" applyFont="1" applyFill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/>
    </xf>
    <xf numFmtId="4" fontId="11" fillId="0" borderId="3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4" fillId="2" borderId="0" xfId="0" applyNumberFormat="1" applyFont="1" applyFill="1"/>
    <xf numFmtId="0" fontId="12" fillId="0" borderId="3" xfId="0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wrapText="1"/>
    </xf>
    <xf numFmtId="0" fontId="4" fillId="0" borderId="0" xfId="0" applyFont="1" applyFill="1"/>
    <xf numFmtId="0" fontId="4" fillId="0" borderId="3" xfId="0" applyFont="1" applyFill="1" applyBorder="1"/>
    <xf numFmtId="164" fontId="20" fillId="2" borderId="0" xfId="1" applyFont="1" applyFill="1"/>
    <xf numFmtId="0" fontId="20" fillId="2" borderId="0" xfId="0" applyFont="1" applyFill="1"/>
    <xf numFmtId="0" fontId="9" fillId="0" borderId="3" xfId="2" applyFont="1" applyFill="1" applyBorder="1" applyAlignment="1">
      <alignment horizontal="left" wrapText="1"/>
    </xf>
    <xf numFmtId="0" fontId="8" fillId="0" borderId="3" xfId="2" applyFont="1" applyFill="1" applyBorder="1" applyAlignment="1">
      <alignment horizontal="center" wrapText="1"/>
    </xf>
    <xf numFmtId="4" fontId="9" fillId="0" borderId="3" xfId="2" applyNumberFormat="1" applyFont="1" applyFill="1" applyBorder="1" applyAlignment="1">
      <alignment horizontal="center" wrapText="1"/>
    </xf>
    <xf numFmtId="165" fontId="8" fillId="0" borderId="3" xfId="0" applyNumberFormat="1" applyFont="1" applyFill="1" applyBorder="1" applyAlignment="1">
      <alignment horizontal="center"/>
    </xf>
    <xf numFmtId="164" fontId="20" fillId="0" borderId="0" xfId="1" applyFont="1" applyFill="1"/>
    <xf numFmtId="0" fontId="20" fillId="0" borderId="0" xfId="0" applyFont="1" applyFill="1"/>
    <xf numFmtId="164" fontId="4" fillId="2" borderId="0" xfId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2" fillId="0" borderId="0" xfId="0" applyFont="1" applyFill="1" applyAlignment="1">
      <alignment vertical="center"/>
    </xf>
    <xf numFmtId="0" fontId="6" fillId="0" borderId="0" xfId="0" applyFont="1" applyFill="1"/>
    <xf numFmtId="4" fontId="21" fillId="0" borderId="0" xfId="0" applyNumberFormat="1" applyFont="1" applyFill="1"/>
    <xf numFmtId="164" fontId="4" fillId="0" borderId="0" xfId="1" applyFont="1" applyFill="1"/>
    <xf numFmtId="0" fontId="4" fillId="0" borderId="0" xfId="0" applyFont="1" applyAlignment="1">
      <alignment wrapText="1"/>
    </xf>
    <xf numFmtId="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center" wrapText="1"/>
    </xf>
    <xf numFmtId="4" fontId="8" fillId="0" borderId="3" xfId="0" applyNumberFormat="1" applyFont="1" applyFill="1" applyBorder="1" applyAlignment="1">
      <alignment horizontal="center" wrapText="1"/>
    </xf>
    <xf numFmtId="4" fontId="9" fillId="0" borderId="3" xfId="0" applyNumberFormat="1" applyFont="1" applyFill="1" applyBorder="1" applyAlignment="1">
      <alignment horizontal="right" wrapText="1"/>
    </xf>
    <xf numFmtId="0" fontId="13" fillId="0" borderId="3" xfId="0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right"/>
    </xf>
    <xf numFmtId="0" fontId="14" fillId="0" borderId="3" xfId="0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wrapText="1"/>
    </xf>
    <xf numFmtId="0" fontId="14" fillId="0" borderId="3" xfId="0" applyFont="1" applyFill="1" applyBorder="1" applyAlignment="1">
      <alignment horizontal="left" wrapText="1"/>
    </xf>
    <xf numFmtId="0" fontId="6" fillId="0" borderId="3" xfId="0" applyFont="1" applyFill="1" applyBorder="1"/>
    <xf numFmtId="0" fontId="17" fillId="0" borderId="3" xfId="0" applyFont="1" applyFill="1" applyBorder="1"/>
    <xf numFmtId="0" fontId="17" fillId="0" borderId="3" xfId="0" applyFont="1" applyFill="1" applyBorder="1" applyAlignment="1">
      <alignment horizontal="center"/>
    </xf>
    <xf numFmtId="164" fontId="18" fillId="0" borderId="3" xfId="1" applyFont="1" applyFill="1" applyBorder="1" applyProtection="1">
      <protection hidden="1"/>
    </xf>
    <xf numFmtId="164" fontId="18" fillId="0" borderId="0" xfId="1" applyFont="1" applyFill="1" applyProtection="1">
      <protection hidden="1"/>
    </xf>
    <xf numFmtId="0" fontId="15" fillId="0" borderId="3" xfId="0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center" wrapText="1"/>
    </xf>
    <xf numFmtId="165" fontId="8" fillId="0" borderId="3" xfId="0" applyNumberFormat="1" applyFont="1" applyFill="1" applyBorder="1" applyAlignment="1">
      <alignment horizontal="right"/>
    </xf>
    <xf numFmtId="0" fontId="9" fillId="0" borderId="3" xfId="2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center"/>
    </xf>
    <xf numFmtId="165" fontId="9" fillId="0" borderId="3" xfId="0" applyNumberFormat="1" applyFont="1" applyFill="1" applyBorder="1" applyAlignment="1">
      <alignment horizontal="right"/>
    </xf>
    <xf numFmtId="0" fontId="9" fillId="0" borderId="3" xfId="2" applyFont="1" applyFill="1" applyBorder="1" applyAlignment="1">
      <alignment horizontal="center" wrapText="1"/>
    </xf>
    <xf numFmtId="4" fontId="9" fillId="0" borderId="3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</cellXfs>
  <cellStyles count="93">
    <cellStyle name="Excel Built-in Normal" xfId="3"/>
    <cellStyle name="Excel Built-in Normal 1" xfId="4"/>
    <cellStyle name="Excel Built-in Normal 10" xfId="5"/>
    <cellStyle name="Excel Built-in Normal 11" xfId="6"/>
    <cellStyle name="Excel Built-in Normal 12" xfId="7"/>
    <cellStyle name="Excel Built-in Normal 13" xfId="8"/>
    <cellStyle name="Excel Built-in Normal 14" xfId="9"/>
    <cellStyle name="Excel Built-in Normal 15" xfId="10"/>
    <cellStyle name="Excel Built-in Normal 16" xfId="11"/>
    <cellStyle name="Excel Built-in Normal 17" xfId="12"/>
    <cellStyle name="Excel Built-in Normal 18" xfId="13"/>
    <cellStyle name="Excel Built-in Normal 19" xfId="14"/>
    <cellStyle name="Excel Built-in Normal 2" xfId="15"/>
    <cellStyle name="Excel Built-in Normal 20" xfId="16"/>
    <cellStyle name="Excel Built-in Normal 21" xfId="17"/>
    <cellStyle name="Excel Built-in Normal 22" xfId="18"/>
    <cellStyle name="Excel Built-in Normal 23" xfId="19"/>
    <cellStyle name="Excel Built-in Normal 24" xfId="20"/>
    <cellStyle name="Excel Built-in Normal 25" xfId="21"/>
    <cellStyle name="Excel Built-in Normal 26" xfId="22"/>
    <cellStyle name="Excel Built-in Normal 3" xfId="23"/>
    <cellStyle name="Excel Built-in Normal 4" xfId="24"/>
    <cellStyle name="Excel Built-in Normal 5" xfId="25"/>
    <cellStyle name="Excel Built-in Normal 6" xfId="26"/>
    <cellStyle name="Excel Built-in Normal 7" xfId="27"/>
    <cellStyle name="Excel Built-in Normal 8" xfId="28"/>
    <cellStyle name="Excel Built-in Normal 9" xfId="29"/>
    <cellStyle name="Excel Built-in Normal_Анализ по 223" xfId="30"/>
    <cellStyle name="Обычный" xfId="0" builtinId="0"/>
    <cellStyle name="Обычный 2" xfId="31"/>
    <cellStyle name="Обычный 2 1" xfId="32"/>
    <cellStyle name="Обычный 2 10" xfId="33"/>
    <cellStyle name="Обычный 2 11" xfId="34"/>
    <cellStyle name="Обычный 2 12" xfId="35"/>
    <cellStyle name="Обычный 2 13" xfId="36"/>
    <cellStyle name="Обычный 2 14" xfId="37"/>
    <cellStyle name="Обычный 2 15" xfId="38"/>
    <cellStyle name="Обычный 2 16" xfId="39"/>
    <cellStyle name="Обычный 2 17" xfId="40"/>
    <cellStyle name="Обычный 2 18" xfId="41"/>
    <cellStyle name="Обычный 2 19" xfId="42"/>
    <cellStyle name="Обычный 2 2" xfId="43"/>
    <cellStyle name="Обычный 2 2 2" xfId="44"/>
    <cellStyle name="Обычный 2 2_Анализ по 223" xfId="45"/>
    <cellStyle name="Обычный 2 20" xfId="46"/>
    <cellStyle name="Обычный 2 21" xfId="47"/>
    <cellStyle name="Обычный 2 22" xfId="48"/>
    <cellStyle name="Обычный 2 23" xfId="49"/>
    <cellStyle name="Обычный 2 24" xfId="50"/>
    <cellStyle name="Обычный 2 25" xfId="51"/>
    <cellStyle name="Обычный 2 26" xfId="52"/>
    <cellStyle name="Обычный 2 27" xfId="53"/>
    <cellStyle name="Обычный 2 28" xfId="54"/>
    <cellStyle name="Обычный 2 29" xfId="55"/>
    <cellStyle name="Обычный 2 3" xfId="56"/>
    <cellStyle name="Обычный 2 3 2" xfId="57"/>
    <cellStyle name="Обычный 2 30" xfId="58"/>
    <cellStyle name="Обычный 2 31" xfId="59"/>
    <cellStyle name="Обычный 2 32" xfId="60"/>
    <cellStyle name="Обычный 2 33" xfId="61"/>
    <cellStyle name="Обычный 2 34" xfId="62"/>
    <cellStyle name="Обычный 2 35" xfId="63"/>
    <cellStyle name="Обычный 2 36" xfId="64"/>
    <cellStyle name="Обычный 2 37" xfId="65"/>
    <cellStyle name="Обычный 2 38" xfId="66"/>
    <cellStyle name="Обычный 2 39" xfId="67"/>
    <cellStyle name="Обычный 2 4" xfId="68"/>
    <cellStyle name="Обычный 2 40" xfId="69"/>
    <cellStyle name="Обычный 2 41" xfId="70"/>
    <cellStyle name="Обычный 2 5" xfId="71"/>
    <cellStyle name="Обычный 2 6" xfId="72"/>
    <cellStyle name="Обычный 2 7" xfId="73"/>
    <cellStyle name="Обычный 2 8" xfId="74"/>
    <cellStyle name="Обычный 2 9" xfId="75"/>
    <cellStyle name="Обычный 3" xfId="76"/>
    <cellStyle name="Обычный 3 2" xfId="2"/>
    <cellStyle name="Обычный 3 3" xfId="77"/>
    <cellStyle name="Обычный 4" xfId="78"/>
    <cellStyle name="Обычный 4 2" xfId="79"/>
    <cellStyle name="Обычный 5" xfId="80"/>
    <cellStyle name="Обычный 6" xfId="81"/>
    <cellStyle name="Обычный 7" xfId="82"/>
    <cellStyle name="Обычный 8" xfId="83"/>
    <cellStyle name="Обычный 9" xfId="84"/>
    <cellStyle name="Процентный 2" xfId="85"/>
    <cellStyle name="Финансовый 2" xfId="1"/>
    <cellStyle name="Финансовый 3" xfId="86"/>
    <cellStyle name="Финансовый 4" xfId="87"/>
    <cellStyle name="Финансовый 5" xfId="88"/>
    <cellStyle name="Финансовый 6" xfId="89"/>
    <cellStyle name="Финансовый 7" xfId="90"/>
    <cellStyle name="Финансовый 8" xfId="91"/>
    <cellStyle name="Финансовый 9" xfId="9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mfin\&#1082;&#1086;&#1084;&#1080;&#1090;&#1077;&#1090;%20&#1092;&#1080;&#1085;&#1072;&#1085;&#1089;&#1086;&#1074;\&#1059;&#1087;&#1088;&#1072;&#1074;&#1083;&#1077;&#1085;&#1080;&#1077;_&#1055;&#1051;&#1040;&#1053;&#1048;&#1056;&#1054;&#1042;&#1040;&#1053;&#1048;&#1071;\2_&#1060;&#1054;&#1056;&#1052;&#1048;&#1056;&#1054;&#1042;&#1040;&#1053;&#1048;&#1045;_&#1041;&#1070;&#1044;&#1046;&#1045;&#1058;&#1040;\2021-2023\3_&#1056;&#1040;&#1057;&#1061;&#1054;&#1044;&#1067;\&#1047;&#1040;&#1056;&#1055;&#1051;&#1040;&#1058;&#1040;\&#1057;&#1042;&#1054;&#1044;%20&#1055;&#1054;,%20&#1050;&#1059;,%20&#1040;&#1059;_2021_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ОМС ВСЕ ВЫПЛАТЫ (2)"/>
      <sheetName val="ЦБЭО,УКС 2021"/>
      <sheetName val="УМТО 2021"/>
      <sheetName val="ЕДДС 2021"/>
      <sheetName val="ПВ 2021"/>
      <sheetName val="ЦРР 2021"/>
      <sheetName val="Сказка 2021"/>
      <sheetName val="Рябинушка 2021"/>
      <sheetName val="Солнышко 2021"/>
      <sheetName val="Югорка 2021"/>
      <sheetName val="ДШИ 2021 "/>
      <sheetName val="СШ 2021"/>
      <sheetName val="Звездный 2021"/>
      <sheetName val="ДК внеш и парк 2021"/>
      <sheetName val="УМТО черновик"/>
      <sheetName val="УМТО"/>
      <sheetName val="МФЦ"/>
    </sheetNames>
    <sheetDataSet>
      <sheetData sheetId="0"/>
      <sheetData sheetId="1" refreshError="1"/>
      <sheetData sheetId="2">
        <row r="7">
          <cell r="E7">
            <v>46</v>
          </cell>
          <cell r="F7">
            <v>44</v>
          </cell>
          <cell r="BJ7">
            <v>33675342.799999997</v>
          </cell>
          <cell r="BN7">
            <v>10151330.310000001</v>
          </cell>
        </row>
        <row r="20">
          <cell r="E20">
            <v>10</v>
          </cell>
          <cell r="F20">
            <v>10</v>
          </cell>
          <cell r="BJ20">
            <v>7894816.1599999992</v>
          </cell>
          <cell r="BN20">
            <v>2343213.0700000003</v>
          </cell>
        </row>
      </sheetData>
      <sheetData sheetId="3">
        <row r="31">
          <cell r="B31">
            <v>102.5</v>
          </cell>
          <cell r="C31">
            <v>94.300000000000011</v>
          </cell>
          <cell r="D31">
            <v>100.39999999999999</v>
          </cell>
          <cell r="AD31">
            <v>45795455.131485268</v>
          </cell>
          <cell r="AH31">
            <v>13794129.54954855</v>
          </cell>
        </row>
      </sheetData>
      <sheetData sheetId="4">
        <row r="15">
          <cell r="B15">
            <v>15</v>
          </cell>
          <cell r="C15">
            <v>14</v>
          </cell>
          <cell r="D15">
            <v>15</v>
          </cell>
          <cell r="Z15">
            <v>8787238.4167935066</v>
          </cell>
          <cell r="AB15">
            <v>2653746.0018716389</v>
          </cell>
        </row>
      </sheetData>
      <sheetData sheetId="5">
        <row r="19">
          <cell r="D19">
            <v>13</v>
          </cell>
          <cell r="E19">
            <v>12.5</v>
          </cell>
          <cell r="F19">
            <v>11.5</v>
          </cell>
          <cell r="T19">
            <v>7170605.2799999993</v>
          </cell>
          <cell r="V19">
            <v>2165522.7945600003</v>
          </cell>
        </row>
      </sheetData>
      <sheetData sheetId="6">
        <row r="54">
          <cell r="D54">
            <v>8</v>
          </cell>
          <cell r="E54">
            <v>8</v>
          </cell>
          <cell r="AA54">
            <v>2991734.0985233183</v>
          </cell>
          <cell r="AB54">
            <v>903503.69775404211</v>
          </cell>
        </row>
      </sheetData>
      <sheetData sheetId="7">
        <row r="55">
          <cell r="D55">
            <v>8</v>
          </cell>
          <cell r="E55">
            <v>8</v>
          </cell>
          <cell r="AA55">
            <v>2998459.3950353181</v>
          </cell>
          <cell r="AB55">
            <v>905534.73730066617</v>
          </cell>
        </row>
      </sheetData>
      <sheetData sheetId="8">
        <row r="55">
          <cell r="D55">
            <v>8</v>
          </cell>
          <cell r="E55">
            <v>8</v>
          </cell>
          <cell r="AA55">
            <v>3034475.1603857186</v>
          </cell>
          <cell r="AB55">
            <v>916411.49843648693</v>
          </cell>
        </row>
      </sheetData>
      <sheetData sheetId="9">
        <row r="14">
          <cell r="D14">
            <v>8.3000000000000007</v>
          </cell>
          <cell r="E14">
            <v>8</v>
          </cell>
          <cell r="AA14">
            <v>3096481.8285713186</v>
          </cell>
          <cell r="AB14">
            <v>935137.51222853817</v>
          </cell>
        </row>
      </sheetData>
      <sheetData sheetId="10">
        <row r="53">
          <cell r="D53">
            <v>13</v>
          </cell>
          <cell r="E53">
            <v>13</v>
          </cell>
          <cell r="AE53">
            <v>4798447.4922014978</v>
          </cell>
          <cell r="AF53">
            <v>1449131.1426448524</v>
          </cell>
        </row>
      </sheetData>
      <sheetData sheetId="11">
        <row r="40">
          <cell r="C40">
            <v>94.5</v>
          </cell>
          <cell r="D40">
            <v>69.25</v>
          </cell>
          <cell r="E40">
            <v>31</v>
          </cell>
          <cell r="AC40">
            <v>26552616</v>
          </cell>
          <cell r="AD40">
            <v>8018890.0319999997</v>
          </cell>
        </row>
        <row r="41">
          <cell r="C41">
            <v>34.5</v>
          </cell>
          <cell r="D41">
            <v>34</v>
          </cell>
          <cell r="E41">
            <v>28</v>
          </cell>
          <cell r="AC41">
            <v>13226773.806965083</v>
          </cell>
          <cell r="AD41">
            <v>3994485.6897034515</v>
          </cell>
        </row>
      </sheetData>
      <sheetData sheetId="12">
        <row r="39">
          <cell r="C39">
            <v>72.94</v>
          </cell>
          <cell r="D39">
            <v>55.2</v>
          </cell>
          <cell r="E39">
            <v>48</v>
          </cell>
          <cell r="U39">
            <v>25387041.873600002</v>
          </cell>
          <cell r="V39">
            <v>6262015.6400000006</v>
          </cell>
        </row>
      </sheetData>
      <sheetData sheetId="13">
        <row r="52">
          <cell r="C52">
            <v>108</v>
          </cell>
          <cell r="D52">
            <v>92.8</v>
          </cell>
          <cell r="E52">
            <v>73.400000000000006</v>
          </cell>
          <cell r="U52">
            <v>38176569.895199999</v>
          </cell>
          <cell r="V52">
            <v>9573332.3300000001</v>
          </cell>
        </row>
      </sheetData>
      <sheetData sheetId="14">
        <row r="13">
          <cell r="C13">
            <v>6</v>
          </cell>
          <cell r="D13">
            <v>2.9</v>
          </cell>
          <cell r="E13">
            <v>2.9</v>
          </cell>
          <cell r="V13">
            <v>959056.56</v>
          </cell>
          <cell r="W13">
            <v>289635.08112000005</v>
          </cell>
        </row>
        <row r="19">
          <cell r="C19">
            <v>10</v>
          </cell>
          <cell r="D19">
            <v>10</v>
          </cell>
          <cell r="E19">
            <v>10</v>
          </cell>
          <cell r="V19">
            <v>1334300</v>
          </cell>
          <cell r="W19">
            <v>402958.6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499984740745262"/>
    <pageSetUpPr fitToPage="1"/>
  </sheetPr>
  <dimension ref="A1:O54"/>
  <sheetViews>
    <sheetView tabSelected="1" zoomScale="80" zoomScaleNormal="80" zoomScaleSheetLayoutView="58" workbookViewId="0">
      <pane xSplit="1" ySplit="10" topLeftCell="D11" activePane="bottomRight" state="frozen"/>
      <selection pane="topRight" activeCell="B1" sqref="B1"/>
      <selection pane="bottomLeft" activeCell="A8" sqref="A8"/>
      <selection pane="bottomRight" activeCell="N43" sqref="N43"/>
    </sheetView>
  </sheetViews>
  <sheetFormatPr defaultColWidth="8.85546875" defaultRowHeight="15"/>
  <cols>
    <col min="1" max="1" width="52.42578125" style="15" customWidth="1"/>
    <col min="2" max="2" width="13.28515625" style="15" customWidth="1"/>
    <col min="3" max="3" width="12.42578125" style="15" customWidth="1"/>
    <col min="4" max="4" width="19.5703125" style="15" customWidth="1"/>
    <col min="5" max="5" width="16.28515625" style="15" customWidth="1"/>
    <col min="6" max="6" width="19.5703125" style="15" customWidth="1"/>
    <col min="7" max="7" width="18.28515625" style="15" customWidth="1"/>
    <col min="8" max="8" width="15.5703125" style="15" customWidth="1"/>
    <col min="9" max="9" width="19.5703125" style="15" customWidth="1"/>
    <col min="10" max="10" width="16.42578125" style="15" customWidth="1"/>
    <col min="11" max="11" width="21.7109375" style="28" customWidth="1"/>
    <col min="12" max="12" width="22" style="15" customWidth="1"/>
    <col min="13" max="13" width="22.140625" style="15" customWidth="1"/>
    <col min="14" max="14" width="89.5703125" style="15" customWidth="1"/>
    <col min="15" max="15" width="21.85546875" style="1" customWidth="1"/>
    <col min="16" max="16384" width="8.85546875" style="1"/>
  </cols>
  <sheetData>
    <row r="1" spans="1:15">
      <c r="N1" s="33" t="s">
        <v>53</v>
      </c>
    </row>
    <row r="2" spans="1:15" ht="46.5" customHeight="1">
      <c r="M2" s="63" t="s">
        <v>52</v>
      </c>
      <c r="N2" s="63"/>
      <c r="O2" s="31"/>
    </row>
    <row r="4" spans="1:15" ht="27" customHeight="1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5" ht="19.5" customHeight="1">
      <c r="A5" s="34"/>
      <c r="B5" s="35"/>
      <c r="C5" s="35"/>
      <c r="D5" s="35"/>
      <c r="F5" s="35"/>
      <c r="M5" s="36"/>
      <c r="N5" s="33" t="s">
        <v>54</v>
      </c>
    </row>
    <row r="6" spans="1:15" s="3" customFormat="1" ht="40.5" customHeight="1">
      <c r="A6" s="65" t="s">
        <v>1</v>
      </c>
      <c r="B6" s="68" t="s">
        <v>2</v>
      </c>
      <c r="C6" s="68"/>
      <c r="D6" s="68"/>
      <c r="E6" s="68"/>
      <c r="F6" s="68"/>
      <c r="G6" s="69" t="s">
        <v>3</v>
      </c>
      <c r="H6" s="70"/>
      <c r="I6" s="70"/>
      <c r="J6" s="70"/>
      <c r="K6" s="70"/>
      <c r="L6" s="70"/>
      <c r="M6" s="71"/>
      <c r="N6" s="72" t="s">
        <v>4</v>
      </c>
    </row>
    <row r="7" spans="1:15" ht="42" customHeight="1">
      <c r="A7" s="66"/>
      <c r="B7" s="66" t="s">
        <v>5</v>
      </c>
      <c r="C7" s="66" t="s">
        <v>6</v>
      </c>
      <c r="D7" s="66" t="s">
        <v>7</v>
      </c>
      <c r="E7" s="75" t="s">
        <v>8</v>
      </c>
      <c r="F7" s="75" t="s">
        <v>9</v>
      </c>
      <c r="G7" s="66" t="s">
        <v>10</v>
      </c>
      <c r="H7" s="66" t="s">
        <v>11</v>
      </c>
      <c r="I7" s="66" t="s">
        <v>12</v>
      </c>
      <c r="J7" s="75" t="s">
        <v>8</v>
      </c>
      <c r="K7" s="81" t="s">
        <v>9</v>
      </c>
      <c r="L7" s="82"/>
      <c r="M7" s="82"/>
      <c r="N7" s="73"/>
    </row>
    <row r="8" spans="1:15" ht="25.5" customHeight="1">
      <c r="A8" s="66"/>
      <c r="B8" s="66"/>
      <c r="C8" s="66"/>
      <c r="D8" s="66"/>
      <c r="E8" s="76"/>
      <c r="F8" s="76"/>
      <c r="G8" s="66"/>
      <c r="H8" s="66"/>
      <c r="I8" s="66"/>
      <c r="J8" s="76"/>
      <c r="K8" s="83" t="s">
        <v>13</v>
      </c>
      <c r="L8" s="85" t="s">
        <v>14</v>
      </c>
      <c r="M8" s="86"/>
      <c r="N8" s="73"/>
    </row>
    <row r="9" spans="1:15" ht="92.25" customHeight="1">
      <c r="A9" s="67"/>
      <c r="B9" s="67"/>
      <c r="C9" s="67"/>
      <c r="D9" s="67"/>
      <c r="E9" s="77"/>
      <c r="F9" s="77"/>
      <c r="G9" s="67"/>
      <c r="H9" s="67"/>
      <c r="I9" s="67"/>
      <c r="J9" s="77"/>
      <c r="K9" s="84"/>
      <c r="L9" s="37" t="s">
        <v>15</v>
      </c>
      <c r="M9" s="37" t="s">
        <v>16</v>
      </c>
      <c r="N9" s="74"/>
    </row>
    <row r="10" spans="1:15" ht="21" customHeight="1">
      <c r="A10" s="38" t="s">
        <v>17</v>
      </c>
      <c r="B10" s="38"/>
      <c r="C10" s="38"/>
      <c r="D10" s="38"/>
      <c r="E10" s="38"/>
      <c r="F10" s="38"/>
      <c r="G10" s="38"/>
      <c r="H10" s="38"/>
      <c r="I10" s="38"/>
      <c r="J10" s="38"/>
      <c r="K10" s="39"/>
      <c r="L10" s="38"/>
      <c r="M10" s="38"/>
      <c r="N10" s="16"/>
    </row>
    <row r="11" spans="1:15" ht="34.5" customHeight="1">
      <c r="A11" s="40" t="s">
        <v>18</v>
      </c>
      <c r="B11" s="41">
        <f>B12+B13</f>
        <v>602.69000000000005</v>
      </c>
      <c r="C11" s="41">
        <f>C12+C13</f>
        <v>522.9</v>
      </c>
      <c r="D11" s="41">
        <f>D12+D13</f>
        <v>455.15999999999997</v>
      </c>
      <c r="E11" s="42" t="s">
        <v>17</v>
      </c>
      <c r="F11" s="41">
        <f>F12+F13</f>
        <v>330493465.7432</v>
      </c>
      <c r="G11" s="41">
        <f>G12+G13</f>
        <v>618.19000000000005</v>
      </c>
      <c r="H11" s="41">
        <f>H12+H13</f>
        <v>541.34999999999991</v>
      </c>
      <c r="I11" s="41">
        <f>I12+I13</f>
        <v>457.1</v>
      </c>
      <c r="J11" s="42" t="s">
        <v>17</v>
      </c>
      <c r="K11" s="41">
        <f>L11+M11</f>
        <v>337757969.48992926</v>
      </c>
      <c r="L11" s="43">
        <f>L12+L13</f>
        <v>262069565.89876103</v>
      </c>
      <c r="M11" s="43">
        <f>M12+M13</f>
        <v>75688403.591168225</v>
      </c>
      <c r="N11" s="43"/>
    </row>
    <row r="12" spans="1:15" ht="94.5">
      <c r="A12" s="44" t="s">
        <v>19</v>
      </c>
      <c r="B12" s="13">
        <f>B16+B17+B18+B28</f>
        <v>154.75</v>
      </c>
      <c r="C12" s="13">
        <f>C16+C17+C18+C28</f>
        <v>118.23</v>
      </c>
      <c r="D12" s="13">
        <f>D16+D17+D18+D28</f>
        <v>75</v>
      </c>
      <c r="E12" s="13" t="s">
        <v>17</v>
      </c>
      <c r="F12" s="13">
        <f>F16+F17+F18+F28</f>
        <v>80575574.083199993</v>
      </c>
      <c r="G12" s="13">
        <f>G16+G17+G18+G28</f>
        <v>154.75</v>
      </c>
      <c r="H12" s="13">
        <f>H16+H17+H18+H28</f>
        <v>117.25</v>
      </c>
      <c r="I12" s="13">
        <f>I16+I17+I18+I28</f>
        <v>76</v>
      </c>
      <c r="J12" s="13" t="s">
        <v>17</v>
      </c>
      <c r="K12" s="13">
        <f>L12+M12</f>
        <v>81691083.936000004</v>
      </c>
      <c r="L12" s="45">
        <f>L16+L17+L18+L28</f>
        <v>62742768</v>
      </c>
      <c r="M12" s="45">
        <f>M16+M17+M18+M28</f>
        <v>18948315.936000001</v>
      </c>
      <c r="N12" s="62" t="s">
        <v>20</v>
      </c>
    </row>
    <row r="13" spans="1:15" ht="50.25" customHeight="1">
      <c r="A13" s="44" t="s">
        <v>21</v>
      </c>
      <c r="B13" s="13">
        <f>B19+B20+B21+B29+B30+B33</f>
        <v>447.94</v>
      </c>
      <c r="C13" s="13">
        <f>C19+C20+C21+C29+C30+C33</f>
        <v>404.66999999999996</v>
      </c>
      <c r="D13" s="13">
        <f>D19+D20+D21+D29+D30+D33</f>
        <v>380.15999999999997</v>
      </c>
      <c r="E13" s="13" t="s">
        <v>17</v>
      </c>
      <c r="F13" s="13">
        <f>F19+F20+F21+F29+F30+F33</f>
        <v>249917891.66</v>
      </c>
      <c r="G13" s="13">
        <f>G19+G20+G21+G29+G30+G33</f>
        <v>463.44</v>
      </c>
      <c r="H13" s="13">
        <f>H19+H20+H21+H29+H30+H33</f>
        <v>424.09999999999997</v>
      </c>
      <c r="I13" s="13">
        <f>I19+I20+I21+I29+I30+I33</f>
        <v>381.1</v>
      </c>
      <c r="J13" s="13" t="s">
        <v>17</v>
      </c>
      <c r="K13" s="13">
        <f>L13+M13</f>
        <v>256066885.55392927</v>
      </c>
      <c r="L13" s="45">
        <f>L19+L20+L21+L29+L30+L33</f>
        <v>199326797.89876103</v>
      </c>
      <c r="M13" s="45">
        <f>M19+M20+M21+M29+M30+M33</f>
        <v>56740087.655168228</v>
      </c>
      <c r="N13" s="45"/>
    </row>
    <row r="14" spans="1:15" s="2" customFormat="1" ht="33" customHeight="1">
      <c r="A14" s="46" t="s">
        <v>22</v>
      </c>
      <c r="B14" s="13">
        <f>SUM(B16:B20)</f>
        <v>60.25</v>
      </c>
      <c r="C14" s="13">
        <f>SUM(C16:C20)</f>
        <v>48</v>
      </c>
      <c r="D14" s="13">
        <f>SUM(D16:D20)</f>
        <v>45</v>
      </c>
      <c r="E14" s="13"/>
      <c r="F14" s="13">
        <f>SUM(F16:F20)</f>
        <v>47119277.923199996</v>
      </c>
      <c r="G14" s="13">
        <f>SUM(G16:G20)</f>
        <v>76.25</v>
      </c>
      <c r="H14" s="13">
        <f>SUM(H16:H20)</f>
        <v>60.9</v>
      </c>
      <c r="I14" s="13">
        <f>SUM(I16:I20)</f>
        <v>57.9</v>
      </c>
      <c r="J14" s="13"/>
      <c r="K14" s="13">
        <f>SUM(K16:K20)</f>
        <v>50105528.145120002</v>
      </c>
      <c r="L14" s="45">
        <f>SUM(L16:L20)</f>
        <v>38483508.560000002</v>
      </c>
      <c r="M14" s="45">
        <f>SUM(M16:M20)</f>
        <v>11622019.58512</v>
      </c>
      <c r="N14" s="45"/>
    </row>
    <row r="15" spans="1:15" ht="47.25">
      <c r="A15" s="4" t="s">
        <v>23</v>
      </c>
      <c r="B15" s="7">
        <f>B16+B17+B18</f>
        <v>60.25</v>
      </c>
      <c r="C15" s="7">
        <f t="shared" ref="C15:D15" si="0">C16+C17+C18</f>
        <v>48</v>
      </c>
      <c r="D15" s="7">
        <f t="shared" si="0"/>
        <v>45</v>
      </c>
      <c r="E15" s="7">
        <f>E16</f>
        <v>67018.8</v>
      </c>
      <c r="F15" s="7">
        <f>F16+F17+F18</f>
        <v>47119277.923199996</v>
      </c>
      <c r="G15" s="7">
        <f t="shared" ref="G15:I15" si="1">G16+G17+G18</f>
        <v>60.25</v>
      </c>
      <c r="H15" s="7">
        <f t="shared" si="1"/>
        <v>48</v>
      </c>
      <c r="I15" s="7">
        <f t="shared" si="1"/>
        <v>45</v>
      </c>
      <c r="J15" s="7">
        <f>J16</f>
        <v>67018.8</v>
      </c>
      <c r="K15" s="13">
        <f>K16+K17+K18</f>
        <v>47119577.903999999</v>
      </c>
      <c r="L15" s="13">
        <f t="shared" ref="L15:M15" si="2">L16+L17+L18</f>
        <v>36190152</v>
      </c>
      <c r="M15" s="13">
        <f t="shared" si="2"/>
        <v>10929425.904000001</v>
      </c>
      <c r="N15" s="47"/>
    </row>
    <row r="16" spans="1:15" ht="31.5" customHeight="1">
      <c r="A16" s="4" t="s">
        <v>24</v>
      </c>
      <c r="B16" s="5">
        <v>14</v>
      </c>
      <c r="C16" s="5">
        <v>14</v>
      </c>
      <c r="D16" s="5">
        <v>14</v>
      </c>
      <c r="E16" s="6">
        <v>67018.8</v>
      </c>
      <c r="F16" s="7">
        <f>(D16*E16*12)*130.2%</f>
        <v>14659424.236799998</v>
      </c>
      <c r="G16" s="6">
        <v>14</v>
      </c>
      <c r="H16" s="6">
        <v>14</v>
      </c>
      <c r="I16" s="6">
        <v>14</v>
      </c>
      <c r="J16" s="6">
        <v>67018.8</v>
      </c>
      <c r="K16" s="8">
        <f>L16+M16</f>
        <v>14659424.2368</v>
      </c>
      <c r="L16" s="9">
        <f>J16*I16*12</f>
        <v>11259158.4</v>
      </c>
      <c r="M16" s="9">
        <f>L16*30.2%</f>
        <v>3400265.8368000002</v>
      </c>
      <c r="N16" s="47"/>
    </row>
    <row r="17" spans="1:15" ht="31.5" customHeight="1">
      <c r="A17" s="4" t="s">
        <v>25</v>
      </c>
      <c r="B17" s="5">
        <v>7.25</v>
      </c>
      <c r="C17" s="5">
        <v>7.25</v>
      </c>
      <c r="D17" s="5">
        <v>7</v>
      </c>
      <c r="E17" s="6">
        <v>67018.8</v>
      </c>
      <c r="F17" s="7">
        <f t="shared" ref="F17:F18" si="3">(D17*E17*12)*130.2%</f>
        <v>7329712.1183999991</v>
      </c>
      <c r="G17" s="6">
        <v>7.25</v>
      </c>
      <c r="H17" s="6">
        <v>7.25</v>
      </c>
      <c r="I17" s="6">
        <v>7</v>
      </c>
      <c r="J17" s="6">
        <f>J16</f>
        <v>67018.8</v>
      </c>
      <c r="K17" s="8">
        <f t="shared" ref="K17:K42" si="4">L17+M17</f>
        <v>7329712.1184</v>
      </c>
      <c r="L17" s="9">
        <f t="shared" ref="L17:L18" si="5">J17*I17*12</f>
        <v>5629579.2000000002</v>
      </c>
      <c r="M17" s="9">
        <f t="shared" ref="M17:M18" si="6">L17*30.2%</f>
        <v>1700132.9184000001</v>
      </c>
      <c r="N17" s="47"/>
    </row>
    <row r="18" spans="1:15" ht="31.5" customHeight="1">
      <c r="A18" s="4" t="s">
        <v>26</v>
      </c>
      <c r="B18" s="5">
        <v>39</v>
      </c>
      <c r="C18" s="5">
        <v>26.75</v>
      </c>
      <c r="D18" s="5">
        <v>24</v>
      </c>
      <c r="E18" s="6">
        <v>67018</v>
      </c>
      <c r="F18" s="7">
        <f t="shared" si="3"/>
        <v>25130141.567999996</v>
      </c>
      <c r="G18" s="6">
        <v>39</v>
      </c>
      <c r="H18" s="6">
        <v>26.75</v>
      </c>
      <c r="I18" s="6">
        <v>24</v>
      </c>
      <c r="J18" s="6">
        <f>J17</f>
        <v>67018.8</v>
      </c>
      <c r="K18" s="8">
        <f t="shared" si="4"/>
        <v>25130441.548800003</v>
      </c>
      <c r="L18" s="9">
        <f t="shared" si="5"/>
        <v>19301414.400000002</v>
      </c>
      <c r="M18" s="9">
        <f t="shared" si="6"/>
        <v>5829027.1488000005</v>
      </c>
      <c r="N18" s="47"/>
    </row>
    <row r="19" spans="1:15" ht="37.5" customHeight="1">
      <c r="A19" s="4" t="s">
        <v>27</v>
      </c>
      <c r="B19" s="5"/>
      <c r="C19" s="5"/>
      <c r="D19" s="5"/>
      <c r="E19" s="6" t="s">
        <v>17</v>
      </c>
      <c r="F19" s="7"/>
      <c r="G19" s="6">
        <f>'[2]ДК внеш и парк 2021'!C13</f>
        <v>6</v>
      </c>
      <c r="H19" s="6">
        <f>'[2]ДК внеш и парк 2021'!D13</f>
        <v>2.9</v>
      </c>
      <c r="I19" s="6">
        <f>'[2]ДК внеш и парк 2021'!E13</f>
        <v>2.9</v>
      </c>
      <c r="J19" s="6" t="s">
        <v>17</v>
      </c>
      <c r="K19" s="8">
        <f t="shared" si="4"/>
        <v>1248691.64112</v>
      </c>
      <c r="L19" s="9">
        <f>'[2]ДК внеш и парк 2021'!V13</f>
        <v>959056.56</v>
      </c>
      <c r="M19" s="9">
        <f>'[2]ДК внеш и парк 2021'!W13</f>
        <v>289635.08112000005</v>
      </c>
      <c r="N19" s="16"/>
    </row>
    <row r="20" spans="1:15" ht="38.25" customHeight="1">
      <c r="A20" s="4" t="s">
        <v>28</v>
      </c>
      <c r="B20" s="5"/>
      <c r="C20" s="5"/>
      <c r="D20" s="5"/>
      <c r="E20" s="6" t="s">
        <v>17</v>
      </c>
      <c r="F20" s="7"/>
      <c r="G20" s="6">
        <f>'[2]ДК внеш и парк 2021'!C19</f>
        <v>10</v>
      </c>
      <c r="H20" s="6">
        <f>'[2]ДК внеш и парк 2021'!D19</f>
        <v>10</v>
      </c>
      <c r="I20" s="6">
        <f>'[2]ДК внеш и парк 2021'!E19</f>
        <v>10</v>
      </c>
      <c r="J20" s="6" t="s">
        <v>17</v>
      </c>
      <c r="K20" s="8">
        <f t="shared" si="4"/>
        <v>1737258.6</v>
      </c>
      <c r="L20" s="9">
        <f>'[2]ДК внеш и парк 2021'!V19</f>
        <v>1334300</v>
      </c>
      <c r="M20" s="9">
        <f>'[2]ДК внеш и парк 2021'!W19</f>
        <v>402958.6</v>
      </c>
      <c r="N20" s="16"/>
    </row>
    <row r="21" spans="1:15" s="2" customFormat="1" ht="33" customHeight="1">
      <c r="A21" s="48" t="s">
        <v>29</v>
      </c>
      <c r="B21" s="13">
        <f>SUM(B22:B26)</f>
        <v>45.5</v>
      </c>
      <c r="C21" s="13">
        <f>SUM(C22:C26)</f>
        <v>45</v>
      </c>
      <c r="D21" s="13">
        <f>SUM(D22:D26)</f>
        <v>43.4</v>
      </c>
      <c r="E21" s="13" t="s">
        <v>17</v>
      </c>
      <c r="F21" s="13">
        <f>SUM(F22:F26)</f>
        <v>20739031.41</v>
      </c>
      <c r="G21" s="13">
        <f>SUM(G22:G26)</f>
        <v>45.5</v>
      </c>
      <c r="H21" s="13">
        <f>SUM(H22:H26)</f>
        <v>45.3</v>
      </c>
      <c r="I21" s="13">
        <f>SUM(I22:I26)</f>
        <v>45</v>
      </c>
      <c r="J21" s="13" t="s">
        <v>17</v>
      </c>
      <c r="K21" s="13">
        <f t="shared" si="4"/>
        <v>22029316.563081756</v>
      </c>
      <c r="L21" s="45">
        <f>SUM(L22:L26)</f>
        <v>16919597.97471717</v>
      </c>
      <c r="M21" s="45">
        <f>SUM(M22:M26)</f>
        <v>5109718.5883645853</v>
      </c>
      <c r="N21" s="49"/>
    </row>
    <row r="22" spans="1:15" ht="24.75" customHeight="1">
      <c r="A22" s="50" t="s">
        <v>30</v>
      </c>
      <c r="B22" s="51">
        <v>8</v>
      </c>
      <c r="C22" s="51">
        <v>8</v>
      </c>
      <c r="D22" s="51">
        <v>8</v>
      </c>
      <c r="E22" s="7" t="s">
        <v>17</v>
      </c>
      <c r="F22" s="52">
        <v>3781654.64</v>
      </c>
      <c r="G22" s="7">
        <v>8</v>
      </c>
      <c r="H22" s="7">
        <f>'[2]ЦРР 2021'!D54</f>
        <v>8</v>
      </c>
      <c r="I22" s="7">
        <f>'[2]ЦРР 2021'!E54</f>
        <v>8</v>
      </c>
      <c r="J22" s="7" t="s">
        <v>17</v>
      </c>
      <c r="K22" s="13">
        <f>L22+M22</f>
        <v>3895237.7962773605</v>
      </c>
      <c r="L22" s="10">
        <f>'[2]ЦРР 2021'!AA54</f>
        <v>2991734.0985233183</v>
      </c>
      <c r="M22" s="10">
        <f>'[2]ЦРР 2021'!AB54</f>
        <v>903503.69775404211</v>
      </c>
      <c r="N22" s="16"/>
      <c r="O22" s="11"/>
    </row>
    <row r="23" spans="1:15" ht="24.75" customHeight="1">
      <c r="A23" s="50" t="s">
        <v>31</v>
      </c>
      <c r="B23" s="51">
        <v>13</v>
      </c>
      <c r="C23" s="51">
        <v>13</v>
      </c>
      <c r="D23" s="51">
        <v>11.4</v>
      </c>
      <c r="E23" s="7" t="s">
        <v>17</v>
      </c>
      <c r="F23" s="52">
        <v>5896339.5999999996</v>
      </c>
      <c r="G23" s="7">
        <v>13</v>
      </c>
      <c r="H23" s="7">
        <f>'[2]Югорка 2021'!D53</f>
        <v>13</v>
      </c>
      <c r="I23" s="7">
        <f>'[2]Югорка 2021'!E53</f>
        <v>13</v>
      </c>
      <c r="J23" s="7" t="s">
        <v>17</v>
      </c>
      <c r="K23" s="13">
        <f t="shared" ref="K23:K26" si="7">L23+M23</f>
        <v>6247578.6348463502</v>
      </c>
      <c r="L23" s="10">
        <f>'[2]Югорка 2021'!AE53</f>
        <v>4798447.4922014978</v>
      </c>
      <c r="M23" s="10">
        <f>'[2]Югорка 2021'!AF53</f>
        <v>1449131.1426448524</v>
      </c>
      <c r="N23" s="16"/>
      <c r="O23" s="11"/>
    </row>
    <row r="24" spans="1:15" ht="24.75" customHeight="1">
      <c r="A24" s="50" t="s">
        <v>32</v>
      </c>
      <c r="B24" s="51">
        <v>8</v>
      </c>
      <c r="C24" s="51">
        <v>8</v>
      </c>
      <c r="D24" s="51">
        <v>8</v>
      </c>
      <c r="E24" s="7" t="s">
        <v>17</v>
      </c>
      <c r="F24" s="52">
        <v>3768971.8</v>
      </c>
      <c r="G24" s="7">
        <v>8</v>
      </c>
      <c r="H24" s="7">
        <f>'[2]Сказка 2021'!D55</f>
        <v>8</v>
      </c>
      <c r="I24" s="7">
        <f>'[2]Сказка 2021'!E55</f>
        <v>8</v>
      </c>
      <c r="J24" s="7" t="s">
        <v>17</v>
      </c>
      <c r="K24" s="13">
        <f t="shared" si="7"/>
        <v>3903994.1323359841</v>
      </c>
      <c r="L24" s="10">
        <f>'[2]Сказка 2021'!AA55</f>
        <v>2998459.3950353181</v>
      </c>
      <c r="M24" s="10">
        <f>'[2]Сказка 2021'!AB55</f>
        <v>905534.73730066617</v>
      </c>
      <c r="N24" s="16"/>
      <c r="O24" s="11"/>
    </row>
    <row r="25" spans="1:15" ht="24.75" customHeight="1">
      <c r="A25" s="50" t="s">
        <v>33</v>
      </c>
      <c r="B25" s="51">
        <v>8</v>
      </c>
      <c r="C25" s="51">
        <v>8</v>
      </c>
      <c r="D25" s="51">
        <v>8</v>
      </c>
      <c r="E25" s="7" t="s">
        <v>17</v>
      </c>
      <c r="F25" s="52">
        <v>3628530.02</v>
      </c>
      <c r="G25" s="7">
        <v>8</v>
      </c>
      <c r="H25" s="7">
        <f>'[2]Рябинушка 2021'!D55</f>
        <v>8</v>
      </c>
      <c r="I25" s="7">
        <f>'[2]Рябинушка 2021'!E55</f>
        <v>8</v>
      </c>
      <c r="J25" s="7" t="s">
        <v>17</v>
      </c>
      <c r="K25" s="13">
        <f t="shared" si="7"/>
        <v>3950886.6588222054</v>
      </c>
      <c r="L25" s="10">
        <f>'[2]Рябинушка 2021'!AA55</f>
        <v>3034475.1603857186</v>
      </c>
      <c r="M25" s="10">
        <f>'[2]Рябинушка 2021'!AB55</f>
        <v>916411.49843648693</v>
      </c>
      <c r="N25" s="16"/>
      <c r="O25" s="11"/>
    </row>
    <row r="26" spans="1:15" ht="24.75" customHeight="1">
      <c r="A26" s="50" t="s">
        <v>34</v>
      </c>
      <c r="B26" s="51">
        <v>8.5</v>
      </c>
      <c r="C26" s="51">
        <v>8</v>
      </c>
      <c r="D26" s="51">
        <v>8</v>
      </c>
      <c r="E26" s="7" t="s">
        <v>17</v>
      </c>
      <c r="F26" s="52">
        <v>3663535.35</v>
      </c>
      <c r="G26" s="7">
        <v>8.5</v>
      </c>
      <c r="H26" s="7">
        <f>'[2]Солнышко 2021'!D14</f>
        <v>8.3000000000000007</v>
      </c>
      <c r="I26" s="7">
        <f>'[2]Солнышко 2021'!E14</f>
        <v>8</v>
      </c>
      <c r="J26" s="7" t="s">
        <v>17</v>
      </c>
      <c r="K26" s="13">
        <f t="shared" si="7"/>
        <v>4031619.3407998569</v>
      </c>
      <c r="L26" s="10">
        <f>'[2]Солнышко 2021'!AA14</f>
        <v>3096481.8285713186</v>
      </c>
      <c r="M26" s="10">
        <f>'[2]Солнышко 2021'!AB14</f>
        <v>935137.51222853817</v>
      </c>
      <c r="N26" s="16"/>
      <c r="O26" s="11"/>
    </row>
    <row r="27" spans="1:15" ht="40.5" customHeight="1">
      <c r="A27" s="4" t="s">
        <v>35</v>
      </c>
      <c r="B27" s="7">
        <f>B28+B29</f>
        <v>131</v>
      </c>
      <c r="C27" s="7">
        <f>C28+C29</f>
        <v>102.23</v>
      </c>
      <c r="D27" s="7">
        <f>D28+D29</f>
        <v>58</v>
      </c>
      <c r="E27" s="7" t="s">
        <v>17</v>
      </c>
      <c r="F27" s="7">
        <f>F28+F29</f>
        <v>49605336.979999997</v>
      </c>
      <c r="G27" s="7">
        <f>G28+G29</f>
        <v>129</v>
      </c>
      <c r="H27" s="7">
        <f>H28+H29</f>
        <v>103.25</v>
      </c>
      <c r="I27" s="7">
        <f>I28+I29</f>
        <v>59</v>
      </c>
      <c r="J27" s="7" t="s">
        <v>17</v>
      </c>
      <c r="K27" s="13">
        <f t="shared" si="4"/>
        <v>51792765.528668538</v>
      </c>
      <c r="L27" s="10">
        <f>L28+L29</f>
        <v>39779389.806965083</v>
      </c>
      <c r="M27" s="10">
        <f>M28+M29</f>
        <v>12013375.721703451</v>
      </c>
      <c r="N27" s="16"/>
    </row>
    <row r="28" spans="1:15" s="15" customFormat="1" ht="73.5" customHeight="1">
      <c r="A28" s="12" t="s">
        <v>36</v>
      </c>
      <c r="B28" s="7">
        <v>94.5</v>
      </c>
      <c r="C28" s="7">
        <v>70.23</v>
      </c>
      <c r="D28" s="7">
        <v>30</v>
      </c>
      <c r="E28" s="7">
        <v>71378</v>
      </c>
      <c r="F28" s="7">
        <f>D28*E28*12*1.302</f>
        <v>33456296.16</v>
      </c>
      <c r="G28" s="7">
        <f>'[2]ДШИ 2021 '!C40</f>
        <v>94.5</v>
      </c>
      <c r="H28" s="7">
        <f>'[2]ДШИ 2021 '!D40</f>
        <v>69.25</v>
      </c>
      <c r="I28" s="7">
        <f>'[2]ДШИ 2021 '!E40</f>
        <v>31</v>
      </c>
      <c r="J28" s="7">
        <v>71378</v>
      </c>
      <c r="K28" s="13">
        <f>L28+M28</f>
        <v>34571506.031999998</v>
      </c>
      <c r="L28" s="9">
        <f>'[2]ДШИ 2021 '!AC40</f>
        <v>26552616</v>
      </c>
      <c r="M28" s="9">
        <f>'[2]ДШИ 2021 '!AD40</f>
        <v>8018890.0319999997</v>
      </c>
      <c r="N28" s="14"/>
    </row>
    <row r="29" spans="1:15" s="15" customFormat="1" ht="35.25" customHeight="1">
      <c r="A29" s="4" t="s">
        <v>37</v>
      </c>
      <c r="B29" s="5">
        <v>36.5</v>
      </c>
      <c r="C29" s="5">
        <v>32</v>
      </c>
      <c r="D29" s="5">
        <v>28</v>
      </c>
      <c r="E29" s="7" t="s">
        <v>17</v>
      </c>
      <c r="F29" s="53">
        <f>49605336.98-F28</f>
        <v>16149040.819999997</v>
      </c>
      <c r="G29" s="7">
        <f>'[2]ДШИ 2021 '!C41</f>
        <v>34.5</v>
      </c>
      <c r="H29" s="7">
        <f>'[2]ДШИ 2021 '!D41</f>
        <v>34</v>
      </c>
      <c r="I29" s="7">
        <f>'[2]ДШИ 2021 '!E41</f>
        <v>28</v>
      </c>
      <c r="J29" s="7" t="s">
        <v>17</v>
      </c>
      <c r="K29" s="13">
        <f>L29+M29</f>
        <v>17221259.496668532</v>
      </c>
      <c r="L29" s="10">
        <f>'[2]ДШИ 2021 '!AC41</f>
        <v>13226773.806965083</v>
      </c>
      <c r="M29" s="10">
        <f>'[2]ДШИ 2021 '!AD41</f>
        <v>3994485.6897034515</v>
      </c>
      <c r="N29" s="16"/>
    </row>
    <row r="30" spans="1:15" ht="33" customHeight="1">
      <c r="A30" s="4" t="s">
        <v>38</v>
      </c>
      <c r="B30" s="7">
        <f>B31+B32</f>
        <v>180.94</v>
      </c>
      <c r="C30" s="7">
        <f>C31+C32</f>
        <v>144.91</v>
      </c>
      <c r="D30" s="7">
        <f>D31+D32</f>
        <v>126</v>
      </c>
      <c r="E30" s="7" t="s">
        <v>17</v>
      </c>
      <c r="F30" s="7">
        <f>F31+F32</f>
        <v>80452000.159999996</v>
      </c>
      <c r="G30" s="7">
        <f>G31+G32</f>
        <v>180.94</v>
      </c>
      <c r="H30" s="7">
        <f>H31+H32</f>
        <v>148</v>
      </c>
      <c r="I30" s="7">
        <f>I31+I32</f>
        <v>121.4</v>
      </c>
      <c r="J30" s="7" t="s">
        <v>17</v>
      </c>
      <c r="K30" s="13">
        <f>K31+K32</f>
        <v>79398959.738800004</v>
      </c>
      <c r="L30" s="10">
        <f>L31+L32</f>
        <v>63563611.768800005</v>
      </c>
      <c r="M30" s="10">
        <f>M31+M32</f>
        <v>15835347.970000001</v>
      </c>
      <c r="N30" s="16"/>
    </row>
    <row r="31" spans="1:15" ht="28.5" customHeight="1">
      <c r="A31" s="54" t="s">
        <v>39</v>
      </c>
      <c r="B31" s="5">
        <v>72.94</v>
      </c>
      <c r="C31" s="5">
        <v>55.53</v>
      </c>
      <c r="D31" s="5">
        <v>50</v>
      </c>
      <c r="E31" s="7" t="s">
        <v>17</v>
      </c>
      <c r="F31" s="52">
        <v>33428506.939999998</v>
      </c>
      <c r="G31" s="7">
        <f>'[2]СШ 2021'!C39</f>
        <v>72.94</v>
      </c>
      <c r="H31" s="7">
        <f>'[2]СШ 2021'!D39</f>
        <v>55.2</v>
      </c>
      <c r="I31" s="7">
        <f>'[2]СШ 2021'!E39</f>
        <v>48</v>
      </c>
      <c r="J31" s="7" t="s">
        <v>17</v>
      </c>
      <c r="K31" s="13">
        <f>L31+M31</f>
        <v>31649057.513600003</v>
      </c>
      <c r="L31" s="10">
        <f>'[2]СШ 2021'!U39</f>
        <v>25387041.873600002</v>
      </c>
      <c r="M31" s="10">
        <f>'[2]СШ 2021'!V39</f>
        <v>6262015.6400000006</v>
      </c>
      <c r="N31" s="16"/>
    </row>
    <row r="32" spans="1:15" ht="29.25" customHeight="1">
      <c r="A32" s="54" t="s">
        <v>40</v>
      </c>
      <c r="B32" s="5">
        <v>108</v>
      </c>
      <c r="C32" s="5">
        <v>89.38</v>
      </c>
      <c r="D32" s="5">
        <v>76</v>
      </c>
      <c r="E32" s="7" t="s">
        <v>17</v>
      </c>
      <c r="F32" s="52">
        <v>47023493.219999999</v>
      </c>
      <c r="G32" s="7">
        <f>'[2]Звездный 2021'!C52</f>
        <v>108</v>
      </c>
      <c r="H32" s="7">
        <f>'[2]Звездный 2021'!D52</f>
        <v>92.8</v>
      </c>
      <c r="I32" s="7">
        <f>'[2]Звездный 2021'!E52</f>
        <v>73.400000000000006</v>
      </c>
      <c r="J32" s="7" t="s">
        <v>17</v>
      </c>
      <c r="K32" s="13">
        <f>L32+M32</f>
        <v>47749902.225199997</v>
      </c>
      <c r="L32" s="10">
        <f>'[2]Звездный 2021'!U52</f>
        <v>38176569.895199999</v>
      </c>
      <c r="M32" s="10">
        <f>'[2]Звездный 2021'!V52</f>
        <v>9573332.3300000001</v>
      </c>
      <c r="N32" s="16"/>
    </row>
    <row r="33" spans="1:15" ht="34.5" customHeight="1">
      <c r="A33" s="44" t="s">
        <v>41</v>
      </c>
      <c r="B33" s="13">
        <f>SUM(B34:B38)</f>
        <v>185</v>
      </c>
      <c r="C33" s="13">
        <f>SUM(C34:C38)</f>
        <v>182.76</v>
      </c>
      <c r="D33" s="13">
        <f>SUM(D34:D38)</f>
        <v>182.76</v>
      </c>
      <c r="E33" s="13" t="s">
        <v>17</v>
      </c>
      <c r="F33" s="13">
        <f>SUM(F34:F38)</f>
        <v>132577819.27000001</v>
      </c>
      <c r="G33" s="13">
        <f>SUM(G34:G38)</f>
        <v>186.5</v>
      </c>
      <c r="H33" s="13">
        <f>SUM(H34:H38)</f>
        <v>183.89999999999998</v>
      </c>
      <c r="I33" s="13">
        <f>SUM(I34:I38)</f>
        <v>173.8</v>
      </c>
      <c r="J33" s="13" t="s">
        <v>17</v>
      </c>
      <c r="K33" s="13">
        <f>SUM(K34:K38)</f>
        <v>134431399.51425898</v>
      </c>
      <c r="L33" s="45">
        <f>SUM(L34:L38)</f>
        <v>103323457.78827877</v>
      </c>
      <c r="M33" s="45">
        <f>SUM(M34:M38)</f>
        <v>31107941.725980192</v>
      </c>
      <c r="N33" s="16"/>
    </row>
    <row r="34" spans="1:15" ht="41.25" customHeight="1">
      <c r="A34" s="54" t="s">
        <v>42</v>
      </c>
      <c r="B34" s="5">
        <v>13</v>
      </c>
      <c r="C34" s="5">
        <v>12.2</v>
      </c>
      <c r="D34" s="5">
        <v>12.2</v>
      </c>
      <c r="E34" s="7" t="s">
        <v>17</v>
      </c>
      <c r="F34" s="52">
        <v>8653765.0399999991</v>
      </c>
      <c r="G34" s="22">
        <f>'[2]ПВ 2021'!D19</f>
        <v>13</v>
      </c>
      <c r="H34" s="22">
        <f>'[2]ПВ 2021'!E19</f>
        <v>12.5</v>
      </c>
      <c r="I34" s="22">
        <f>'[2]ПВ 2021'!F19</f>
        <v>11.5</v>
      </c>
      <c r="J34" s="7" t="s">
        <v>17</v>
      </c>
      <c r="K34" s="13">
        <f t="shared" si="4"/>
        <v>9336128.0745599996</v>
      </c>
      <c r="L34" s="10">
        <f>'[2]ПВ 2021'!T19</f>
        <v>7170605.2799999993</v>
      </c>
      <c r="M34" s="10">
        <f>'[2]ПВ 2021'!V19</f>
        <v>2165522.7945600003</v>
      </c>
      <c r="N34" s="16"/>
    </row>
    <row r="35" spans="1:15" ht="34.5" customHeight="1">
      <c r="A35" s="54" t="s">
        <v>43</v>
      </c>
      <c r="B35" s="5">
        <v>15</v>
      </c>
      <c r="C35" s="5">
        <v>13.56</v>
      </c>
      <c r="D35" s="5">
        <v>13.56</v>
      </c>
      <c r="E35" s="7" t="s">
        <v>17</v>
      </c>
      <c r="F35" s="52">
        <v>10389721.98</v>
      </c>
      <c r="G35" s="22">
        <f>'[2]ЕДДС 2021'!B15</f>
        <v>15</v>
      </c>
      <c r="H35" s="22">
        <f>'[2]ЕДДС 2021'!D15</f>
        <v>15</v>
      </c>
      <c r="I35" s="22">
        <f>'[2]ЕДДС 2021'!C15</f>
        <v>14</v>
      </c>
      <c r="J35" s="7" t="s">
        <v>17</v>
      </c>
      <c r="K35" s="13">
        <f t="shared" si="4"/>
        <v>11440984.418665145</v>
      </c>
      <c r="L35" s="10">
        <f>'[2]ЕДДС 2021'!Z15</f>
        <v>8787238.4167935066</v>
      </c>
      <c r="M35" s="10">
        <f>'[2]ЕДДС 2021'!AB15</f>
        <v>2653746.0018716389</v>
      </c>
      <c r="N35" s="16"/>
    </row>
    <row r="36" spans="1:15" ht="34.5" customHeight="1">
      <c r="A36" s="54" t="s">
        <v>44</v>
      </c>
      <c r="B36" s="5">
        <v>10</v>
      </c>
      <c r="C36" s="5">
        <v>10</v>
      </c>
      <c r="D36" s="5">
        <v>10</v>
      </c>
      <c r="E36" s="7" t="s">
        <v>17</v>
      </c>
      <c r="F36" s="52">
        <v>10101606</v>
      </c>
      <c r="G36" s="22">
        <f>'[2]ЦБЭО,УКС 2021'!E20</f>
        <v>10</v>
      </c>
      <c r="H36" s="22">
        <f>'[2]ЦБЭО,УКС 2021'!E20</f>
        <v>10</v>
      </c>
      <c r="I36" s="22">
        <f>'[2]ЦБЭО,УКС 2021'!F20</f>
        <v>10</v>
      </c>
      <c r="J36" s="7" t="s">
        <v>17</v>
      </c>
      <c r="K36" s="13">
        <f t="shared" si="4"/>
        <v>10238029.23</v>
      </c>
      <c r="L36" s="10">
        <f>'[2]ЦБЭО,УКС 2021'!BJ20</f>
        <v>7894816.1599999992</v>
      </c>
      <c r="M36" s="10">
        <f>'[2]ЦБЭО,УКС 2021'!BN20</f>
        <v>2343213.0700000003</v>
      </c>
      <c r="N36" s="16"/>
    </row>
    <row r="37" spans="1:15" ht="34.5" customHeight="1">
      <c r="A37" s="54" t="s">
        <v>45</v>
      </c>
      <c r="B37" s="5">
        <v>101</v>
      </c>
      <c r="C37" s="5">
        <v>101</v>
      </c>
      <c r="D37" s="5">
        <v>101</v>
      </c>
      <c r="E37" s="7" t="s">
        <v>17</v>
      </c>
      <c r="F37" s="52">
        <v>59548738.090000004</v>
      </c>
      <c r="G37" s="22">
        <f>'[2]УМТО 2021'!B31</f>
        <v>102.5</v>
      </c>
      <c r="H37" s="22">
        <f>'[2]УМТО 2021'!D31</f>
        <v>100.39999999999999</v>
      </c>
      <c r="I37" s="22">
        <f>'[2]УМТО 2021'!C31</f>
        <v>94.300000000000011</v>
      </c>
      <c r="J37" s="7" t="s">
        <v>17</v>
      </c>
      <c r="K37" s="13">
        <f t="shared" si="4"/>
        <v>59589584.68103382</v>
      </c>
      <c r="L37" s="10">
        <f>'[2]УМТО 2021'!AD31</f>
        <v>45795455.131485268</v>
      </c>
      <c r="M37" s="10">
        <f>'[2]УМТО 2021'!AH31</f>
        <v>13794129.54954855</v>
      </c>
      <c r="N37" s="16"/>
    </row>
    <row r="38" spans="1:15" ht="34.5" customHeight="1">
      <c r="A38" s="55" t="s">
        <v>46</v>
      </c>
      <c r="B38" s="56">
        <v>46</v>
      </c>
      <c r="C38" s="56">
        <v>46</v>
      </c>
      <c r="D38" s="56">
        <v>46</v>
      </c>
      <c r="E38" s="7" t="s">
        <v>17</v>
      </c>
      <c r="F38" s="52">
        <v>43883988.160000004</v>
      </c>
      <c r="G38" s="22">
        <f>'[2]ЦБЭО,УКС 2021'!E7</f>
        <v>46</v>
      </c>
      <c r="H38" s="22">
        <v>46</v>
      </c>
      <c r="I38" s="22">
        <f>'[2]ЦБЭО,УКС 2021'!F7</f>
        <v>44</v>
      </c>
      <c r="J38" s="7" t="s">
        <v>17</v>
      </c>
      <c r="K38" s="13">
        <f t="shared" si="4"/>
        <v>43826673.109999999</v>
      </c>
      <c r="L38" s="57">
        <f>'[2]ЦБЭО,УКС 2021'!BJ7</f>
        <v>33675342.799999997</v>
      </c>
      <c r="M38" s="57">
        <f>'[2]ЦБЭО,УКС 2021'!BN7</f>
        <v>10151330.310000001</v>
      </c>
      <c r="N38" s="16"/>
    </row>
    <row r="39" spans="1:15" s="18" customFormat="1" ht="15.75">
      <c r="A39" s="58" t="s">
        <v>47</v>
      </c>
      <c r="B39" s="59">
        <f>SUM(B40:B42)</f>
        <v>139</v>
      </c>
      <c r="C39" s="59">
        <f>SUM(C40:C42)</f>
        <v>138</v>
      </c>
      <c r="D39" s="59">
        <f>SUM(D40:D42)</f>
        <v>138.5</v>
      </c>
      <c r="E39" s="59" t="s">
        <v>17</v>
      </c>
      <c r="F39" s="59">
        <f>SUM(F40:F42)</f>
        <v>192407124.89999998</v>
      </c>
      <c r="G39" s="59">
        <f>SUM(G40:G42)</f>
        <v>139</v>
      </c>
      <c r="H39" s="59">
        <f>SUM(H40:H42)</f>
        <v>139</v>
      </c>
      <c r="I39" s="59">
        <f>SUM(I40:I42)</f>
        <v>139</v>
      </c>
      <c r="J39" s="59" t="s">
        <v>17</v>
      </c>
      <c r="K39" s="13">
        <f>L39+M39</f>
        <v>161607987.28999999</v>
      </c>
      <c r="L39" s="60">
        <f>SUM(L40:L42)</f>
        <v>125452635.64999999</v>
      </c>
      <c r="M39" s="60">
        <f>SUM(M40:M42)</f>
        <v>36155351.640000001</v>
      </c>
      <c r="N39" s="78" t="s">
        <v>55</v>
      </c>
      <c r="O39" s="17"/>
    </row>
    <row r="40" spans="1:15" s="24" customFormat="1" ht="32.25" customHeight="1">
      <c r="A40" s="19" t="s">
        <v>48</v>
      </c>
      <c r="B40" s="20">
        <v>111</v>
      </c>
      <c r="C40" s="20">
        <v>111</v>
      </c>
      <c r="D40" s="20">
        <v>111</v>
      </c>
      <c r="E40" s="7" t="s">
        <v>17</v>
      </c>
      <c r="F40" s="21">
        <v>152423703.25999999</v>
      </c>
      <c r="G40" s="22">
        <v>111</v>
      </c>
      <c r="H40" s="22">
        <v>111</v>
      </c>
      <c r="I40" s="22">
        <v>111</v>
      </c>
      <c r="J40" s="7" t="s">
        <v>17</v>
      </c>
      <c r="K40" s="13">
        <f t="shared" si="4"/>
        <v>126956656.20999999</v>
      </c>
      <c r="L40" s="10">
        <v>98306328.659999996</v>
      </c>
      <c r="M40" s="10">
        <f>26724796.15+1925531.4</f>
        <v>28650327.549999997</v>
      </c>
      <c r="N40" s="79"/>
      <c r="O40" s="23"/>
    </row>
    <row r="41" spans="1:15" s="24" customFormat="1" ht="32.25" customHeight="1">
      <c r="A41" s="19" t="s">
        <v>49</v>
      </c>
      <c r="B41" s="20">
        <v>17</v>
      </c>
      <c r="C41" s="20">
        <v>17</v>
      </c>
      <c r="D41" s="20">
        <v>17</v>
      </c>
      <c r="E41" s="7" t="s">
        <v>17</v>
      </c>
      <c r="F41" s="21">
        <v>21407459.629999999</v>
      </c>
      <c r="G41" s="22">
        <v>17</v>
      </c>
      <c r="H41" s="22">
        <v>17</v>
      </c>
      <c r="I41" s="22">
        <v>17</v>
      </c>
      <c r="J41" s="7" t="s">
        <v>17</v>
      </c>
      <c r="K41" s="13">
        <f t="shared" si="4"/>
        <v>18099714.949999999</v>
      </c>
      <c r="L41" s="10">
        <v>14239782.35</v>
      </c>
      <c r="M41" s="10">
        <v>3859932.6</v>
      </c>
      <c r="N41" s="79"/>
      <c r="O41" s="23"/>
    </row>
    <row r="42" spans="1:15" s="24" customFormat="1" ht="32.25" customHeight="1">
      <c r="A42" s="19" t="s">
        <v>50</v>
      </c>
      <c r="B42" s="20">
        <v>11</v>
      </c>
      <c r="C42" s="20">
        <v>10</v>
      </c>
      <c r="D42" s="20">
        <v>10.5</v>
      </c>
      <c r="E42" s="7" t="s">
        <v>17</v>
      </c>
      <c r="F42" s="21">
        <v>18575962.010000002</v>
      </c>
      <c r="G42" s="22">
        <v>11</v>
      </c>
      <c r="H42" s="22">
        <v>11</v>
      </c>
      <c r="I42" s="22">
        <v>11</v>
      </c>
      <c r="J42" s="7" t="s">
        <v>17</v>
      </c>
      <c r="K42" s="13">
        <f t="shared" si="4"/>
        <v>16551616.130000001</v>
      </c>
      <c r="L42" s="10">
        <v>12906524.640000001</v>
      </c>
      <c r="M42" s="10">
        <v>3645091.49</v>
      </c>
      <c r="N42" s="80"/>
      <c r="O42" s="23"/>
    </row>
    <row r="43" spans="1:15" s="26" customFormat="1" ht="39" customHeight="1">
      <c r="A43" s="19" t="s">
        <v>51</v>
      </c>
      <c r="B43" s="21">
        <f>B39+B11</f>
        <v>741.69</v>
      </c>
      <c r="C43" s="21">
        <f>C39+C11</f>
        <v>660.9</v>
      </c>
      <c r="D43" s="21">
        <f>D39+D11</f>
        <v>593.66</v>
      </c>
      <c r="E43" s="61" t="s">
        <v>17</v>
      </c>
      <c r="F43" s="21">
        <f>F39+F11</f>
        <v>522900590.64319998</v>
      </c>
      <c r="G43" s="21">
        <f>G39+G11</f>
        <v>757.19</v>
      </c>
      <c r="H43" s="21">
        <f>H39+H11</f>
        <v>680.34999999999991</v>
      </c>
      <c r="I43" s="21">
        <f>I39+I11</f>
        <v>596.1</v>
      </c>
      <c r="J43" s="61" t="s">
        <v>17</v>
      </c>
      <c r="K43" s="21">
        <f>L43+M43</f>
        <v>499365956.77992922</v>
      </c>
      <c r="L43" s="21">
        <f>L39+L11</f>
        <v>387522201.54876101</v>
      </c>
      <c r="M43" s="21">
        <f>M39+M11</f>
        <v>111843755.23116823</v>
      </c>
      <c r="N43" s="21"/>
      <c r="O43" s="25"/>
    </row>
    <row r="44" spans="1:15" ht="15.75">
      <c r="A44" s="27"/>
      <c r="B44" s="27"/>
      <c r="C44" s="27"/>
      <c r="D44" s="27"/>
      <c r="F44" s="27"/>
    </row>
    <row r="45" spans="1:15">
      <c r="B45" s="29"/>
      <c r="C45" s="29"/>
      <c r="D45" s="29"/>
      <c r="E45" s="29"/>
      <c r="F45" s="29"/>
      <c r="G45" s="29"/>
      <c r="H45" s="29"/>
      <c r="I45" s="29"/>
      <c r="K45" s="29"/>
      <c r="L45" s="29"/>
      <c r="M45" s="29"/>
    </row>
    <row r="46" spans="1:15">
      <c r="L46" s="32"/>
    </row>
    <row r="50" spans="6:7">
      <c r="F50" s="30"/>
    </row>
    <row r="51" spans="6:7">
      <c r="G51" s="30"/>
    </row>
    <row r="52" spans="6:7">
      <c r="G52" s="30"/>
    </row>
    <row r="53" spans="6:7">
      <c r="G53" s="30"/>
    </row>
    <row r="54" spans="6:7">
      <c r="G54" s="30"/>
    </row>
  </sheetData>
  <mergeCells count="19">
    <mergeCell ref="N39:N42"/>
    <mergeCell ref="G7:G9"/>
    <mergeCell ref="H7:H9"/>
    <mergeCell ref="I7:I9"/>
    <mergeCell ref="J7:J9"/>
    <mergeCell ref="K7:M7"/>
    <mergeCell ref="K8:K9"/>
    <mergeCell ref="L8:M8"/>
    <mergeCell ref="M2:N2"/>
    <mergeCell ref="A4:M4"/>
    <mergeCell ref="A6:A9"/>
    <mergeCell ref="B6:F6"/>
    <mergeCell ref="G6:M6"/>
    <mergeCell ref="N6:N9"/>
    <mergeCell ref="B7:B9"/>
    <mergeCell ref="C7:C9"/>
    <mergeCell ref="D7:D9"/>
    <mergeCell ref="E7:E9"/>
    <mergeCell ref="F7:F9"/>
  </mergeCells>
  <pageMargins left="0.74803149606299213" right="0" top="0.6692913385826772" bottom="0" header="0.35433070866141736" footer="0.31496062992125984"/>
  <pageSetup paperSize="9" scale="31" firstPageNumber="45" orientation="landscape" useFirstPageNumber="1" r:id="rId1"/>
  <headerFooter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2020-11-03T10:24:01Z</dcterms:modified>
</cp:coreProperties>
</file>